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imo\Downloads\"/>
    </mc:Choice>
  </mc:AlternateContent>
  <xr:revisionPtr revIDLastSave="0" documentId="8_{8F6DBF85-9FA6-43BA-9A36-91B5C5E7A120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Inputs" sheetId="1" r:id="rId1"/>
    <sheet name="TVOD_PVOD Math" sheetId="2" r:id="rId2"/>
    <sheet name="AVOD_FAST Math" sheetId="3" r:id="rId3"/>
    <sheet name="SVOD Math" sheetId="4" r:id="rId4"/>
    <sheet name="Windows Calendar" sheetId="5" r:id="rId5"/>
    <sheet name="Rights Map" sheetId="6" r:id="rId6"/>
    <sheet name="Summary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7" l="1"/>
  <c r="B10" i="7"/>
  <c r="B9" i="7"/>
  <c r="B8" i="7"/>
  <c r="B7" i="7"/>
  <c r="B6" i="7"/>
  <c r="B5" i="7"/>
  <c r="B4" i="7"/>
  <c r="B3" i="7"/>
  <c r="B2" i="7"/>
  <c r="B4" i="4"/>
  <c r="B3" i="4"/>
  <c r="B2" i="4"/>
  <c r="B5" i="4" s="1"/>
  <c r="B11" i="3"/>
  <c r="B10" i="3"/>
  <c r="B9" i="3"/>
  <c r="B8" i="3"/>
  <c r="B7" i="3"/>
  <c r="B6" i="3"/>
  <c r="B5" i="3"/>
  <c r="B4" i="3"/>
  <c r="B3" i="3"/>
  <c r="B2" i="3"/>
  <c r="B5" i="2"/>
  <c r="B4" i="2"/>
  <c r="B3" i="2"/>
  <c r="B2" i="2"/>
</calcChain>
</file>

<file path=xl/sharedStrings.xml><?xml version="1.0" encoding="utf-8"?>
<sst xmlns="http://schemas.openxmlformats.org/spreadsheetml/2006/main" count="124" uniqueCount="103">
  <si>
    <t>Field</t>
  </si>
  <si>
    <t>Value</t>
  </si>
  <si>
    <t>Project Title</t>
  </si>
  <si>
    <t>Primary Goal (Cash Now / Reach / Awards / Mixed)</t>
  </si>
  <si>
    <t>Target Regions/Territories</t>
  </si>
  <si>
    <t>Core Audience (demo/interests)</t>
  </si>
  <si>
    <t>Press Assets Ready? (Y/N)</t>
  </si>
  <si>
    <t>Recoup Target ($)</t>
  </si>
  <si>
    <t>--- TVOD / PVOD Assumptions ---</t>
  </si>
  <si>
    <t>TVOD Price ($)</t>
  </si>
  <si>
    <t>TVOD Platform Fee (%)</t>
  </si>
  <si>
    <t>Aggregator Split to Filmmaker (%)</t>
  </si>
  <si>
    <t>PVOD Price ($)</t>
  </si>
  <si>
    <t>PVOD Platform Fee (%)</t>
  </si>
  <si>
    <t>--- AVOD / FAST Assumptions ---</t>
  </si>
  <si>
    <t>Runtime (minutes)</t>
  </si>
  <si>
    <t>Completion Rate (%)</t>
  </si>
  <si>
    <t>Ad Loads per Hour (avg)</t>
  </si>
  <si>
    <t>Platform Share to Filmmaker (%)</t>
  </si>
  <si>
    <t>CPM (Low) $</t>
  </si>
  <si>
    <t>CPM (Base) $</t>
  </si>
  <si>
    <t>CPM (High) $</t>
  </si>
  <si>
    <t>Projected AVOD Views (Low/Base/High)</t>
  </si>
  <si>
    <t>--- SVOD Assumptions ---</t>
  </si>
  <si>
    <t>SVOD License Offer ($)</t>
  </si>
  <si>
    <t>SVOD Exclusivity (Y/N)</t>
  </si>
  <si>
    <t>SVOD Term (months)</t>
  </si>
  <si>
    <t>100000 / 250000 / 500000</t>
  </si>
  <si>
    <t>Y</t>
  </si>
  <si>
    <t>Metric</t>
  </si>
  <si>
    <t>Formula</t>
  </si>
  <si>
    <t>Notes</t>
  </si>
  <si>
    <t>TVOD Net per Purchase ($)</t>
  </si>
  <si>
    <t>PVOD Net per Purchase ($)</t>
  </si>
  <si>
    <t>Units Needed for Recoup (TVOD)</t>
  </si>
  <si>
    <t>Units Needed for Recoup (PVOD)</t>
  </si>
  <si>
    <t>Price × (1 - platform fee) × filmmaker split</t>
  </si>
  <si>
    <t>How many TVOD buys to hit recoup target</t>
  </si>
  <si>
    <t>How many PVOD buys to hit recoup target</t>
  </si>
  <si>
    <t>Ads per View</t>
  </si>
  <si>
    <t>Revenue per View (Low) $</t>
  </si>
  <si>
    <t>Revenue per View (Base) $</t>
  </si>
  <si>
    <t>Revenue per View (High) $</t>
  </si>
  <si>
    <t>Projected Views (Low)</t>
  </si>
  <si>
    <t>Projected Views (Base)</t>
  </si>
  <si>
    <t>Projected Views (High)</t>
  </si>
  <si>
    <t>Revenue (Low) $</t>
  </si>
  <si>
    <t>Revenue (Base) $</t>
  </si>
  <si>
    <t>Revenue (High) $</t>
  </si>
  <si>
    <t>Ad loads/hour × (runtime/60) × completion</t>
  </si>
  <si>
    <t>CPM(low)/1000 × Ads per View × Platform share</t>
  </si>
  <si>
    <t>CPM(base)/1000 × Ads per View × Platform share</t>
  </si>
  <si>
    <t>CPM(high)/1000 × Ads per View × Platform share</t>
  </si>
  <si>
    <t>Pull first number from 'X / Y / Z'</t>
  </si>
  <si>
    <t>Pull middle number from 'X / Y / Z'</t>
  </si>
  <si>
    <t>Pull last number from 'X / Y / Z'</t>
  </si>
  <si>
    <t>Views × Rev/View (Low)</t>
  </si>
  <si>
    <t>Views × Rev/View (Base)</t>
  </si>
  <si>
    <t>Views × Rev/View (High)</t>
  </si>
  <si>
    <t>Modeled AVOD (Base, same term) $</t>
  </si>
  <si>
    <t>Decision: Prefer SVOD? (Yes if SVOD &gt; AVOD Base)</t>
  </si>
  <si>
    <t>Use Base scenario as comparison</t>
  </si>
  <si>
    <t>Window</t>
  </si>
  <si>
    <t>Start (Date or Offset)</t>
  </si>
  <si>
    <t>Duration (days)</t>
  </si>
  <si>
    <t>Exclusive? (Y/N)</t>
  </si>
  <si>
    <t>Event Theatrical</t>
  </si>
  <si>
    <t>TVOD</t>
  </si>
  <si>
    <t>PVOD (optional)</t>
  </si>
  <si>
    <t>SVOD</t>
  </si>
  <si>
    <t>AVOD/FAST</t>
  </si>
  <si>
    <t>Airlines / EDU / Community</t>
  </si>
  <si>
    <t>2 weekends + press</t>
  </si>
  <si>
    <t>3–6 weeks</t>
  </si>
  <si>
    <t>10–21 days</t>
  </si>
  <si>
    <t>6–12 months</t>
  </si>
  <si>
    <t>6–12+ months (non‑exclusive where possible)</t>
  </si>
  <si>
    <t>Carve‑outs; check contracts</t>
  </si>
  <si>
    <t>Territory</t>
  </si>
  <si>
    <t>Format</t>
  </si>
  <si>
    <t>Start</t>
  </si>
  <si>
    <t>End</t>
  </si>
  <si>
    <t>Partner/Platform</t>
  </si>
  <si>
    <t>Worldwide</t>
  </si>
  <si>
    <t>North America</t>
  </si>
  <si>
    <t>Europe</t>
  </si>
  <si>
    <t>Asia-Pacific</t>
  </si>
  <si>
    <t>Africa</t>
  </si>
  <si>
    <t>Latin America</t>
  </si>
  <si>
    <t>Theatrical / TVOD / PVOD / SVOD / AVOD / FAST</t>
  </si>
  <si>
    <t>TVOD Net/Unit ($)</t>
  </si>
  <si>
    <t>PVOD Net/Unit ($)</t>
  </si>
  <si>
    <t>Units to Recoup (TVOD)</t>
  </si>
  <si>
    <t>Units to Recoup (PVOD)</t>
  </si>
  <si>
    <t>AVOD Revenue (Low) $</t>
  </si>
  <si>
    <t>AVOD Revenue (Base) $</t>
  </si>
  <si>
    <t>AVOD Revenue (High) $</t>
  </si>
  <si>
    <t>SVOD Offer ($)</t>
  </si>
  <si>
    <t>Decision Helper (Base): Take SVOD?</t>
  </si>
  <si>
    <t>Recommendation Note</t>
  </si>
  <si>
    <t>If press-ready &amp; niche audience with high intent → TVOD first; discovery need → AVOD breadth; cashflow need → SVOD.</t>
  </si>
  <si>
    <t>Compares SVOD vs. AVOD Base</t>
  </si>
  <si>
    <t>Built by BMM • Windowing Math Sheet • 2025-10-28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</si>
</sst>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th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h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workbookViewId="0"/>
  </sheetViews>
  <sheetFormatPr defaultRowHeight="15" x14ac:dyDescent="0.25"/>
  <cols>
    <col min="1" max="1" width="34.7109375" customWidth="1"/>
    <col min="2" max="2" width="42.7109375" customWidth="1"/>
    <col min="3" max="3" width="60.7109375" customWidth="1"/>
  </cols>
  <sheetData>
    <row r="1" spans="1:2" s="1" customFormat="1" x14ac:dyDescent="0.25">
      <c r="A1" s="2" t="s">
        <v>0</v>
      </c>
      <c r="B1" s="2" t="s">
        <v>1</v>
      </c>
    </row>
    <row r="2" spans="1:2" x14ac:dyDescent="0.25">
      <c r="A2" t="s">
        <v>2</v>
      </c>
    </row>
    <row r="3" spans="1:2" x14ac:dyDescent="0.25">
      <c r="A3" t="s">
        <v>3</v>
      </c>
    </row>
    <row r="4" spans="1:2" x14ac:dyDescent="0.25">
      <c r="A4" t="s">
        <v>4</v>
      </c>
    </row>
    <row r="5" spans="1:2" x14ac:dyDescent="0.25">
      <c r="A5" t="s">
        <v>5</v>
      </c>
    </row>
    <row r="6" spans="1:2" x14ac:dyDescent="0.25">
      <c r="A6" t="s">
        <v>6</v>
      </c>
    </row>
    <row r="7" spans="1:2" x14ac:dyDescent="0.25">
      <c r="A7" t="s">
        <v>7</v>
      </c>
      <c r="B7">
        <v>250000</v>
      </c>
    </row>
    <row r="8" spans="1:2" x14ac:dyDescent="0.25">
      <c r="A8" t="s">
        <v>8</v>
      </c>
    </row>
    <row r="9" spans="1:2" x14ac:dyDescent="0.25">
      <c r="A9" t="s">
        <v>9</v>
      </c>
      <c r="B9">
        <v>6.99</v>
      </c>
    </row>
    <row r="10" spans="1:2" x14ac:dyDescent="0.25">
      <c r="A10" t="s">
        <v>10</v>
      </c>
      <c r="B10">
        <v>30</v>
      </c>
    </row>
    <row r="11" spans="1:2" x14ac:dyDescent="0.25">
      <c r="A11" t="s">
        <v>11</v>
      </c>
      <c r="B11">
        <v>80</v>
      </c>
    </row>
    <row r="12" spans="1:2" x14ac:dyDescent="0.25">
      <c r="A12" t="s">
        <v>12</v>
      </c>
      <c r="B12">
        <v>19.989999999999998</v>
      </c>
    </row>
    <row r="13" spans="1:2" x14ac:dyDescent="0.25">
      <c r="A13" t="s">
        <v>13</v>
      </c>
      <c r="B13">
        <v>30</v>
      </c>
    </row>
    <row r="14" spans="1:2" x14ac:dyDescent="0.25">
      <c r="A14" t="s">
        <v>14</v>
      </c>
    </row>
    <row r="15" spans="1:2" x14ac:dyDescent="0.25">
      <c r="A15" t="s">
        <v>15</v>
      </c>
      <c r="B15">
        <v>95</v>
      </c>
    </row>
    <row r="16" spans="1:2" x14ac:dyDescent="0.25">
      <c r="A16" t="s">
        <v>16</v>
      </c>
      <c r="B16">
        <v>60</v>
      </c>
    </row>
    <row r="17" spans="1:2" x14ac:dyDescent="0.25">
      <c r="A17" t="s">
        <v>17</v>
      </c>
      <c r="B17">
        <v>7</v>
      </c>
    </row>
    <row r="18" spans="1:2" x14ac:dyDescent="0.25">
      <c r="A18" t="s">
        <v>18</v>
      </c>
      <c r="B18">
        <v>55</v>
      </c>
    </row>
    <row r="19" spans="1:2" x14ac:dyDescent="0.25">
      <c r="A19" t="s">
        <v>19</v>
      </c>
      <c r="B19">
        <v>12</v>
      </c>
    </row>
    <row r="20" spans="1:2" x14ac:dyDescent="0.25">
      <c r="A20" t="s">
        <v>20</v>
      </c>
      <c r="B20">
        <v>18</v>
      </c>
    </row>
    <row r="21" spans="1:2" x14ac:dyDescent="0.25">
      <c r="A21" t="s">
        <v>21</v>
      </c>
      <c r="B21">
        <v>24</v>
      </c>
    </row>
    <row r="22" spans="1:2" x14ac:dyDescent="0.25">
      <c r="A22" t="s">
        <v>22</v>
      </c>
      <c r="B22" t="s">
        <v>27</v>
      </c>
    </row>
    <row r="23" spans="1:2" x14ac:dyDescent="0.25">
      <c r="A23" t="s">
        <v>23</v>
      </c>
    </row>
    <row r="24" spans="1:2" x14ac:dyDescent="0.25">
      <c r="A24" t="s">
        <v>24</v>
      </c>
      <c r="B24">
        <v>150000</v>
      </c>
    </row>
    <row r="25" spans="1:2" x14ac:dyDescent="0.25">
      <c r="A25" t="s">
        <v>25</v>
      </c>
      <c r="B25" t="s">
        <v>28</v>
      </c>
    </row>
    <row r="26" spans="1:2" x14ac:dyDescent="0.25">
      <c r="A26" t="s">
        <v>26</v>
      </c>
      <c r="B26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/>
  </sheetViews>
  <sheetFormatPr defaultRowHeight="15" x14ac:dyDescent="0.25"/>
  <cols>
    <col min="1" max="1" width="34.7109375" customWidth="1"/>
    <col min="2" max="2" width="42.7109375" customWidth="1"/>
    <col min="3" max="3" width="60.7109375" customWidth="1"/>
  </cols>
  <sheetData>
    <row r="1" spans="1:3" s="1" customFormat="1" x14ac:dyDescent="0.25">
      <c r="A1" s="2" t="s">
        <v>29</v>
      </c>
      <c r="B1" s="2" t="s">
        <v>30</v>
      </c>
      <c r="C1" s="2" t="s">
        <v>31</v>
      </c>
    </row>
    <row r="2" spans="1:3" x14ac:dyDescent="0.25">
      <c r="A2" t="s">
        <v>32</v>
      </c>
      <c r="B2">
        <f>Inputs!B8*(1-Inputs!B9/100)*(Inputs!B10/100)</f>
        <v>0</v>
      </c>
      <c r="C2" t="s">
        <v>36</v>
      </c>
    </row>
    <row r="3" spans="1:3" x14ac:dyDescent="0.25">
      <c r="A3" t="s">
        <v>33</v>
      </c>
      <c r="B3">
        <f>Inputs!B11*(1-Inputs!B12/100)*(Inputs!B10/100)</f>
        <v>19.202400000000001</v>
      </c>
      <c r="C3" t="s">
        <v>36</v>
      </c>
    </row>
    <row r="4" spans="1:3" x14ac:dyDescent="0.25">
      <c r="A4" t="s">
        <v>34</v>
      </c>
      <c r="B4" t="e">
        <f>Inputs!B6/TVOD_PVOD [1]Math!B2</f>
        <v>#NAME?</v>
      </c>
      <c r="C4" t="s">
        <v>37</v>
      </c>
    </row>
    <row r="5" spans="1:3" x14ac:dyDescent="0.25">
      <c r="A5" t="s">
        <v>35</v>
      </c>
      <c r="B5" t="e">
        <f>Inputs!B6/TVOD_PVOD [1]Math!B3</f>
        <v>#NAME?</v>
      </c>
      <c r="C5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/>
  </sheetViews>
  <sheetFormatPr defaultRowHeight="15" x14ac:dyDescent="0.25"/>
  <cols>
    <col min="1" max="1" width="34.7109375" customWidth="1"/>
    <col min="2" max="2" width="42.7109375" customWidth="1"/>
    <col min="3" max="3" width="60.7109375" customWidth="1"/>
  </cols>
  <sheetData>
    <row r="1" spans="1:3" s="1" customFormat="1" x14ac:dyDescent="0.25">
      <c r="A1" s="2" t="s">
        <v>29</v>
      </c>
      <c r="B1" s="2" t="s">
        <v>30</v>
      </c>
      <c r="C1" s="2" t="s">
        <v>31</v>
      </c>
    </row>
    <row r="2" spans="1:3" x14ac:dyDescent="0.25">
      <c r="A2" t="s">
        <v>39</v>
      </c>
      <c r="B2">
        <f>Inputs!B16*(Inputs!B14/60)*(Inputs!B15/100)</f>
        <v>0</v>
      </c>
      <c r="C2" t="s">
        <v>49</v>
      </c>
    </row>
    <row r="3" spans="1:3" x14ac:dyDescent="0.25">
      <c r="A3" t="s">
        <v>40</v>
      </c>
      <c r="B3" t="e">
        <f>(Inputs!B18/1000)*AVOD_FAST [1]Math!B2*(Inputs!B17/100)</f>
        <v>#NAME?</v>
      </c>
      <c r="C3" t="s">
        <v>50</v>
      </c>
    </row>
    <row r="4" spans="1:3" x14ac:dyDescent="0.25">
      <c r="A4" t="s">
        <v>41</v>
      </c>
      <c r="B4" t="e">
        <f>(Inputs!B19/1000)*AVOD_FAST [1]Math!B2*(Inputs!B17/100)</f>
        <v>#NAME?</v>
      </c>
      <c r="C4" t="s">
        <v>51</v>
      </c>
    </row>
    <row r="5" spans="1:3" x14ac:dyDescent="0.25">
      <c r="A5" t="s">
        <v>42</v>
      </c>
      <c r="B5" t="e">
        <f>(Inputs!B20/1000)*AVOD_FAST [1]Math!B2*(Inputs!B17/100)</f>
        <v>#NAME?</v>
      </c>
      <c r="C5" t="s">
        <v>52</v>
      </c>
    </row>
    <row r="6" spans="1:3" x14ac:dyDescent="0.25">
      <c r="A6" t="s">
        <v>43</v>
      </c>
      <c r="B6" t="e">
        <f>VALUE(LEFT(Inputs!B21,FIND(" ",Inputs!B21)-1))</f>
        <v>#VALUE!</v>
      </c>
      <c r="C6" t="s">
        <v>53</v>
      </c>
    </row>
    <row r="7" spans="1:3" x14ac:dyDescent="0.25">
      <c r="A7" t="s">
        <v>44</v>
      </c>
      <c r="B7" t="e">
        <f>VALUE(MID(Inputs!B21,FIND("/",Inputs!B21)+1,FIND("/",Inputs!B21,FIND("/",Inputs!B21)+1)-FIND("/",Inputs!B21)-1))</f>
        <v>#VALUE!</v>
      </c>
      <c r="C7" t="s">
        <v>54</v>
      </c>
    </row>
    <row r="8" spans="1:3" x14ac:dyDescent="0.25">
      <c r="A8" t="s">
        <v>45</v>
      </c>
      <c r="B8" t="e">
        <f>VALUE(RIGHT(Inputs!B21,LEN(Inputs!B21)-FIND("/",Inputs!B21,FIND("/",Inputs!B21)+1)-1))</f>
        <v>#VALUE!</v>
      </c>
      <c r="C8" t="s">
        <v>55</v>
      </c>
    </row>
    <row r="9" spans="1:3" x14ac:dyDescent="0.25">
      <c r="A9" t="s">
        <v>46</v>
      </c>
      <c r="B9" t="e">
        <f>AVOD_FAST [1]Math!B3*AVOD_FAST [1]Math!B6</f>
        <v>#NAME?</v>
      </c>
      <c r="C9" t="s">
        <v>56</v>
      </c>
    </row>
    <row r="10" spans="1:3" x14ac:dyDescent="0.25">
      <c r="A10" t="s">
        <v>47</v>
      </c>
      <c r="B10" t="e">
        <f>AVOD_FAST [1]Math!B4*AVOD_FAST [1]Math!B7</f>
        <v>#NAME?</v>
      </c>
      <c r="C10" t="s">
        <v>57</v>
      </c>
    </row>
    <row r="11" spans="1:3" x14ac:dyDescent="0.25">
      <c r="A11" t="s">
        <v>48</v>
      </c>
      <c r="B11" t="e">
        <f>AVOD_FAST [1]Math!B5*AVOD_FAST [1]Math!B8</f>
        <v>#NAME?</v>
      </c>
      <c r="C11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/>
  </sheetViews>
  <sheetFormatPr defaultRowHeight="15" x14ac:dyDescent="0.25"/>
  <cols>
    <col min="1" max="1" width="34.7109375" customWidth="1"/>
    <col min="2" max="2" width="42.7109375" customWidth="1"/>
    <col min="3" max="3" width="60.7109375" customWidth="1"/>
  </cols>
  <sheetData>
    <row r="1" spans="1:3" s="1" customFormat="1" x14ac:dyDescent="0.25">
      <c r="A1" s="2" t="s">
        <v>29</v>
      </c>
      <c r="B1" s="2" t="s">
        <v>30</v>
      </c>
      <c r="C1" s="2" t="s">
        <v>31</v>
      </c>
    </row>
    <row r="2" spans="1:3" x14ac:dyDescent="0.25">
      <c r="A2" t="s">
        <v>24</v>
      </c>
      <c r="B2" t="str">
        <f>Inputs!B22</f>
        <v>100000 / 250000 / 500000</v>
      </c>
    </row>
    <row r="3" spans="1:3" x14ac:dyDescent="0.25">
      <c r="A3" t="s">
        <v>26</v>
      </c>
      <c r="B3">
        <f>Inputs!B24</f>
        <v>150000</v>
      </c>
    </row>
    <row r="4" spans="1:3" x14ac:dyDescent="0.25">
      <c r="A4" t="s">
        <v>59</v>
      </c>
      <c r="B4" t="e">
        <f>AVOD_FAST [1]Math!B10</f>
        <v>#NAME?</v>
      </c>
      <c r="C4" t="s">
        <v>61</v>
      </c>
    </row>
    <row r="5" spans="1:3" x14ac:dyDescent="0.25">
      <c r="A5" t="s">
        <v>60</v>
      </c>
      <c r="B5" t="str">
        <f>IF(B2&gt;B3,"YES","NO")</f>
        <v>YES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/>
  </sheetViews>
  <sheetFormatPr defaultRowHeight="15" x14ac:dyDescent="0.25"/>
  <cols>
    <col min="1" max="1" width="34.7109375" customWidth="1"/>
    <col min="2" max="2" width="42.7109375" customWidth="1"/>
    <col min="3" max="3" width="60.7109375" customWidth="1"/>
  </cols>
  <sheetData>
    <row r="1" spans="1:5" s="1" customFormat="1" x14ac:dyDescent="0.25">
      <c r="A1" s="2" t="s">
        <v>62</v>
      </c>
      <c r="B1" s="2" t="s">
        <v>63</v>
      </c>
      <c r="C1" s="2" t="s">
        <v>64</v>
      </c>
      <c r="D1" s="2" t="s">
        <v>65</v>
      </c>
      <c r="E1" s="2" t="s">
        <v>31</v>
      </c>
    </row>
    <row r="2" spans="1:5" x14ac:dyDescent="0.25">
      <c r="A2" t="s">
        <v>66</v>
      </c>
      <c r="E2" t="s">
        <v>72</v>
      </c>
    </row>
    <row r="3" spans="1:5" x14ac:dyDescent="0.25">
      <c r="A3" t="s">
        <v>67</v>
      </c>
      <c r="E3" t="s">
        <v>73</v>
      </c>
    </row>
    <row r="4" spans="1:5" x14ac:dyDescent="0.25">
      <c r="A4" t="s">
        <v>68</v>
      </c>
      <c r="E4" t="s">
        <v>74</v>
      </c>
    </row>
    <row r="5" spans="1:5" x14ac:dyDescent="0.25">
      <c r="A5" t="s">
        <v>69</v>
      </c>
      <c r="E5" t="s">
        <v>75</v>
      </c>
    </row>
    <row r="6" spans="1:5" x14ac:dyDescent="0.25">
      <c r="A6" t="s">
        <v>70</v>
      </c>
      <c r="E6" t="s">
        <v>76</v>
      </c>
    </row>
    <row r="7" spans="1:5" x14ac:dyDescent="0.25">
      <c r="A7" t="s">
        <v>71</v>
      </c>
      <c r="E7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workbookViewId="0"/>
  </sheetViews>
  <sheetFormatPr defaultRowHeight="15" x14ac:dyDescent="0.25"/>
  <cols>
    <col min="1" max="1" width="34.7109375" customWidth="1"/>
    <col min="2" max="2" width="42.7109375" customWidth="1"/>
    <col min="3" max="3" width="60.7109375" customWidth="1"/>
  </cols>
  <sheetData>
    <row r="1" spans="1:7" s="1" customFormat="1" x14ac:dyDescent="0.25">
      <c r="A1" s="2" t="s">
        <v>78</v>
      </c>
      <c r="B1" s="2" t="s">
        <v>79</v>
      </c>
      <c r="C1" s="2" t="s">
        <v>65</v>
      </c>
      <c r="D1" s="2" t="s">
        <v>80</v>
      </c>
      <c r="E1" s="2" t="s">
        <v>81</v>
      </c>
      <c r="F1" s="2" t="s">
        <v>82</v>
      </c>
      <c r="G1" s="2" t="s">
        <v>31</v>
      </c>
    </row>
    <row r="2" spans="1:7" x14ac:dyDescent="0.25">
      <c r="A2" t="s">
        <v>83</v>
      </c>
      <c r="B2" t="s">
        <v>89</v>
      </c>
    </row>
    <row r="3" spans="1:7" x14ac:dyDescent="0.25">
      <c r="A3" t="s">
        <v>84</v>
      </c>
      <c r="B3" t="s">
        <v>89</v>
      </c>
    </row>
    <row r="4" spans="1:7" x14ac:dyDescent="0.25">
      <c r="A4" t="s">
        <v>85</v>
      </c>
      <c r="B4" t="s">
        <v>89</v>
      </c>
    </row>
    <row r="5" spans="1:7" x14ac:dyDescent="0.25">
      <c r="A5" t="s">
        <v>86</v>
      </c>
      <c r="B5" t="s">
        <v>89</v>
      </c>
    </row>
    <row r="6" spans="1:7" x14ac:dyDescent="0.25">
      <c r="A6" t="s">
        <v>87</v>
      </c>
      <c r="B6" t="s">
        <v>89</v>
      </c>
    </row>
    <row r="7" spans="1:7" x14ac:dyDescent="0.25">
      <c r="A7" t="s">
        <v>88</v>
      </c>
      <c r="B7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3"/>
  <sheetViews>
    <sheetView tabSelected="1" workbookViewId="0"/>
  </sheetViews>
  <sheetFormatPr defaultRowHeight="15" x14ac:dyDescent="0.25"/>
  <cols>
    <col min="1" max="1" width="34.7109375" customWidth="1"/>
    <col min="2" max="2" width="42.7109375" customWidth="1"/>
    <col min="3" max="3" width="60.7109375" customWidth="1"/>
  </cols>
  <sheetData>
    <row r="1" spans="1:3" s="1" customFormat="1" x14ac:dyDescent="0.25">
      <c r="A1" s="2" t="s">
        <v>29</v>
      </c>
      <c r="B1" s="2" t="s">
        <v>1</v>
      </c>
      <c r="C1" s="2" t="s">
        <v>31</v>
      </c>
    </row>
    <row r="2" spans="1:3" x14ac:dyDescent="0.25">
      <c r="A2" t="s">
        <v>7</v>
      </c>
      <c r="B2">
        <f>Inputs!B6</f>
        <v>0</v>
      </c>
    </row>
    <row r="3" spans="1:3" x14ac:dyDescent="0.25">
      <c r="A3" t="s">
        <v>90</v>
      </c>
      <c r="B3" t="e">
        <f>TVOD_PVOD [1]Math!B2</f>
        <v>#NAME?</v>
      </c>
    </row>
    <row r="4" spans="1:3" x14ac:dyDescent="0.25">
      <c r="A4" t="s">
        <v>91</v>
      </c>
      <c r="B4" t="e">
        <f>TVOD_PVOD [1]Math!B3</f>
        <v>#NAME?</v>
      </c>
    </row>
    <row r="5" spans="1:3" x14ac:dyDescent="0.25">
      <c r="A5" t="s">
        <v>92</v>
      </c>
      <c r="B5" t="e">
        <f>TVOD_PVOD [1]Math!B4</f>
        <v>#NAME?</v>
      </c>
    </row>
    <row r="6" spans="1:3" x14ac:dyDescent="0.25">
      <c r="A6" t="s">
        <v>93</v>
      </c>
      <c r="B6" t="e">
        <f>TVOD_PVOD [1]Math!B5</f>
        <v>#NAME?</v>
      </c>
    </row>
    <row r="7" spans="1:3" x14ac:dyDescent="0.25">
      <c r="A7" t="s">
        <v>94</v>
      </c>
      <c r="B7" t="e">
        <f>AVOD_FAST [1]Math!B9</f>
        <v>#NAME?</v>
      </c>
    </row>
    <row r="8" spans="1:3" x14ac:dyDescent="0.25">
      <c r="A8" t="s">
        <v>95</v>
      </c>
      <c r="B8" t="e">
        <f>AVOD_FAST [1]Math!B10</f>
        <v>#NAME?</v>
      </c>
    </row>
    <row r="9" spans="1:3" x14ac:dyDescent="0.25">
      <c r="A9" t="s">
        <v>96</v>
      </c>
      <c r="B9" t="e">
        <f>AVOD_FAST [1]Math!B11</f>
        <v>#NAME?</v>
      </c>
    </row>
    <row r="10" spans="1:3" x14ac:dyDescent="0.25">
      <c r="A10" t="s">
        <v>97</v>
      </c>
      <c r="B10" t="e">
        <f>SVOD [1]Math!B2</f>
        <v>#NAME?</v>
      </c>
    </row>
    <row r="11" spans="1:3" x14ac:dyDescent="0.25">
      <c r="A11" t="s">
        <v>98</v>
      </c>
      <c r="B11" t="e">
        <f>SVOD [1]Math!B4</f>
        <v>#NAME?</v>
      </c>
      <c r="C11" t="s">
        <v>101</v>
      </c>
    </row>
    <row r="12" spans="1:3" x14ac:dyDescent="0.25">
      <c r="A12" t="s">
        <v>99</v>
      </c>
      <c r="B12" t="s">
        <v>100</v>
      </c>
    </row>
    <row r="13" spans="1:3" x14ac:dyDescent="0.25">
      <c r="A1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Inputs</vt:lpstr>
      <vt:lpstr>TVOD_PVOD Math</vt:lpstr>
      <vt:lpstr>AVOD_FAST Math</vt:lpstr>
      <vt:lpstr>SVOD Math</vt:lpstr>
      <vt:lpstr>Windows Calendar</vt:lpstr>
      <vt:lpstr>Rights Map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Bespoke Media Marketing</cp:lastModifiedBy>
  <dcterms:created xsi:type="dcterms:W3CDTF">2025-10-28T22:39:19Z</dcterms:created>
  <dcterms:modified xsi:type="dcterms:W3CDTF">2025-10-29T00:59:48Z</dcterms:modified>
</cp:coreProperties>
</file>